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3095" activeTab="2"/>
  </bookViews>
  <sheets>
    <sheet name="с.Дальний Кут, с.Дерсу" sheetId="1" r:id="rId1"/>
    <sheet name="с.Лимонники" sheetId="2" r:id="rId2"/>
    <sheet name="с.Метеоритное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TABLE" localSheetId="0">'с.Дальний Кут, с.Дерсу'!$A$8:$F$44</definedName>
    <definedName name="TABLE" localSheetId="1">'с.Лимонники'!$A$8:$F$44</definedName>
    <definedName name="TABLE" localSheetId="2">'с.Метеоритное'!$A$8:$F$44</definedName>
    <definedName name="_xlnm.Print_Titles" localSheetId="0">'с.Дальний Кут, с.Дерсу'!$8:$8</definedName>
    <definedName name="_xlnm.Print_Titles" localSheetId="1">'с.Лимонники'!$8:$8</definedName>
    <definedName name="_xlnm.Print_Titles" localSheetId="2">'с.Метеоритное'!$8:$8</definedName>
    <definedName name="_xlnm.Print_Area" localSheetId="0">'с.Дальний Кут, с.Дерсу'!$A$1:$F$51</definedName>
    <definedName name="_xlnm.Print_Area" localSheetId="1">'с.Лимонники'!$A$1:$F$51</definedName>
    <definedName name="_xlnm.Print_Area" localSheetId="2">'с.Метеоритное'!$A$1:$F$51</definedName>
  </definedNames>
  <calcPr fullCalcOnLoad="1"/>
</workbook>
</file>

<file path=xl/sharedStrings.xml><?xml version="1.0" encoding="utf-8"?>
<sst xmlns="http://schemas.openxmlformats.org/spreadsheetml/2006/main" count="352" uniqueCount="89">
  <si>
    <t>Наименование показателей</t>
  </si>
  <si>
    <t>Единица измерения</t>
  </si>
  <si>
    <t>1.</t>
  </si>
  <si>
    <t>Чистая прибыль (убыток)</t>
  </si>
  <si>
    <t>2.</t>
  </si>
  <si>
    <t>процент</t>
  </si>
  <si>
    <t>3.</t>
  </si>
  <si>
    <t>МВт</t>
  </si>
  <si>
    <t>4.</t>
  </si>
  <si>
    <t>5.</t>
  </si>
  <si>
    <t>Показатели численности персонала и фонда оплаты труда по регулируемым видам деятельности</t>
  </si>
  <si>
    <t>человек</t>
  </si>
  <si>
    <t>тыс. рублей на человека</t>
  </si>
  <si>
    <t>№ 
п/п</t>
  </si>
  <si>
    <t>6.</t>
  </si>
  <si>
    <t>7.</t>
  </si>
  <si>
    <t>8.</t>
  </si>
  <si>
    <t>9.</t>
  </si>
  <si>
    <t>10.</t>
  </si>
  <si>
    <t>11.</t>
  </si>
  <si>
    <t>12.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</si>
  <si>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</si>
  <si>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Приложение № 4
к предложению о размере цен (тарифов), долгосрочных параметров регулирования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</si>
  <si>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</si>
  <si>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</si>
  <si>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</si>
  <si>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</si>
  <si>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</si>
  <si>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</si>
  <si>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</si>
  <si>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</si>
  <si>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</si>
  <si>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</si>
  <si>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</si>
  <si>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</si>
  <si>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</si>
  <si>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</si>
  <si>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</si>
  <si>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</si>
  <si>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</si>
  <si>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</si>
  <si>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</si>
  <si>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</si>
  <si>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</si>
  <si>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</si>
  <si>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</si>
  <si>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</si>
  <si>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</si>
  <si>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Амортизация</t>
  </si>
  <si>
    <t>10.1.</t>
  </si>
  <si>
    <t>среднесписочная численность персонала</t>
  </si>
  <si>
    <t>10.2.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</si>
  <si>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</si>
  <si>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</si>
  <si>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</si>
  <si>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</si>
  <si>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</si>
  <si>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</si>
  <si>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</si>
  <si>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</si>
  <si>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</si>
  <si>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</si>
  <si>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</si>
  <si>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</si>
  <si>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</si>
  <si>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</si>
  <si>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</si>
  <si>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</si>
  <si>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</si>
  <si>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</si>
  <si>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</si>
  <si>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</si>
  <si>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</si>
  <si>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</si>
  <si>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</si>
  <si>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</si>
  <si>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</si>
  <si>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17.</t>
  </si>
  <si>
    <t>среднемесячная заработная 
плата на одного работника</t>
  </si>
  <si>
    <t>относимые на тепловую 
энергию, отпускаемую с коллекторов источников</t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</si>
  <si>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  </r>
  </si>
  <si>
    <r>
      <t>_____</t>
    </r>
    <r>
      <rPr>
        <u val="single"/>
        <sz val="12"/>
        <rFont val="Times New Roman"/>
        <family val="1"/>
      </rPr>
      <t xml:space="preserve"> Примечания</t>
    </r>
    <r>
      <rPr>
        <sz val="12"/>
        <rFont val="Times New Roman"/>
        <family val="1"/>
      </rPr>
      <t>: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открытого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</si>
  <si>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t>Рентабельность продаж (величина прибыли от продажи 
в каждом рубле выручки)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</si>
  <si>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</si>
  <si>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t>относимая на тепловую 
энергию, отпускаемую с коллекторов источников</t>
  </si>
  <si>
    <t>реквизиты решения по 
удельному расходу условного топлива на отпуск тепловой и электрической энергии</t>
  </si>
  <si>
    <t>Фактические показатели 
за год, предшествующий базовому периоду
(2015 год)</t>
  </si>
  <si>
    <t>Показатели, утвержденные 
на базовый период * 
(2016 год)</t>
  </si>
  <si>
    <t>Предложения 
на расчетный период регулирования 
(2017 год)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</si>
</sst>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-* #,##0.0_р_._-;\-* #,##0.0_р_._-;_-* &quot;-&quot;?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00000_р_._-;\-* #,##0.000000_р_._-;_-* &quot;-&quot;??_р_._-;_-@_-"/>
    <numFmt numFmtId="175" formatCode="_-* #,##0.000_р_._-;\-* #,##0.000_р_._-;_-* &quot;-&quot;???_р_._-;_-@_-"/>
    <numFmt numFmtId="176" formatCode="_-* #,##0_р_._-;\-* #,##0_р_._-;_-* &quot;-&quot;??_р_._-;_-@_-"/>
  </numFmts>
  <fonts count="2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3" fillId="0" borderId="0" xfId="52" applyFont="1" applyBorder="1" applyAlignment="1">
      <alignment horizontal="center" vertical="top" wrapText="1"/>
      <protection/>
    </xf>
    <xf numFmtId="0" fontId="23" fillId="0" borderId="0" xfId="52" applyFont="1" applyBorder="1" applyAlignment="1">
      <alignment horizontal="left" vertical="top" wrapText="1"/>
      <protection/>
    </xf>
    <xf numFmtId="0" fontId="23" fillId="0" borderId="0" xfId="52" applyFont="1" applyAlignment="1">
      <alignment horizontal="center" vertical="top" wrapText="1"/>
      <protection/>
    </xf>
    <xf numFmtId="0" fontId="23" fillId="0" borderId="0" xfId="52" applyFont="1" applyAlignment="1">
      <alignment horizontal="left" vertical="top" wrapText="1"/>
      <protection/>
    </xf>
    <xf numFmtId="0" fontId="2" fillId="0" borderId="0" xfId="0" applyFont="1" applyAlignment="1">
      <alignment vertical="top"/>
    </xf>
    <xf numFmtId="0" fontId="23" fillId="0" borderId="13" xfId="52" applyFont="1" applyBorder="1" applyAlignment="1">
      <alignment horizontal="center" vertical="top" wrapText="1"/>
      <protection/>
    </xf>
    <xf numFmtId="0" fontId="23" fillId="0" borderId="13" xfId="52" applyFont="1" applyBorder="1" applyAlignment="1">
      <alignment horizontal="left" vertical="top" wrapText="1"/>
      <protection/>
    </xf>
    <xf numFmtId="4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3" fillId="0" borderId="0" xfId="52" applyFont="1" applyBorder="1" applyAlignment="1">
      <alignment horizontal="center" vertical="center" wrapText="1"/>
      <protection/>
    </xf>
    <xf numFmtId="0" fontId="23" fillId="0" borderId="0" xfId="52" applyFont="1" applyAlignment="1">
      <alignment horizontal="center" vertical="center" wrapText="1"/>
      <protection/>
    </xf>
    <xf numFmtId="0" fontId="23" fillId="0" borderId="13" xfId="52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171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76" fontId="1" fillId="0" borderId="0" xfId="0" applyNumberFormat="1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1_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69;&#1083;&#1069;&#1085;%202017\&#1051;&#1077;&#1089;&#1086;&#1079;&#1072;&#1074;&#1086;&#1076;&#1089;&#1082;&#1080;&#1081;%20&#1092;\&#1040;&#1085;&#1072;&#1083;&#1080;&#1079;%20&#1069;&#1083;&#1053;%20&#1087;&#1086;%20&#1043;&#1050;&#1051;&#1092;%202017%20&#1075;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4;&#1090;&#1076;&#1077;&#1083;%20&#1075;&#1083;&#1072;&#1074;&#1085;&#1086;&#1075;&#1086;%20&#1101;&#1085;&#1077;&#1088;&#1075;&#1077;&#1090;&#1080;&#1082;&#1072;\&#1041;&#1072;&#1083;&#1072;&#1085;&#1089;%20&#1084;&#1086;&#1097;&#1085;&#1086;&#1089;&#1090;&#1080;%202017%20&#1076;&#1083;&#1103;%20&#1044;&#1058;%20&#1055;&#1050;\&#1051;&#1077;&#1089;&#1086;&#1079;&#1072;&#1074;&#1086;&#1076;&#1089;&#1082;%20&#1053;&#1054;&#1042;&#1067;&#1049;\&#1044;&#1072;&#1083;&#1100;&#1085;&#1080;&#1081;%20&#1050;&#1091;&#1090;+&#1044;&#1077;&#1088;&#1089;&#1091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3;&#1072;&#1085;&#1086;&#1074;&#1086;-&#1101;&#1082;&#1086;&#1085;&#1086;&#1084;&#1080;&#1095;&#1077;&#1089;&#1082;&#1080;&#1081;%20&#1086;&#1090;&#1076;&#1077;&#1083;\&#1041;&#1044;2015\&#1054;&#1058;&#1063;&#1045;&#1058;%202015\&#1054;&#1090;&#1095;&#1077;&#1090;%20&#1069;&#1083;&#1069;&#1085;%20201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4;&#1090;&#1076;&#1077;&#1083;%20&#1075;&#1083;&#1072;&#1074;&#1085;&#1086;&#1075;&#1086;%20&#1101;&#1085;&#1077;&#1088;&#1075;&#1077;&#1090;&#1080;&#1082;&#1072;\&#1041;&#1072;&#1083;&#1072;&#1085;&#1089;%20&#1084;&#1086;&#1097;&#1085;&#1086;&#1089;&#1090;&#1080;%202017%20&#1076;&#1083;&#1103;%20&#1044;&#1058;%20&#1055;&#1050;\&#1051;&#1077;&#1089;&#1086;&#1079;&#1072;&#1074;&#1086;&#1076;&#1089;&#1082;%20&#1053;&#1054;&#1042;&#1067;&#1049;\&#1051;&#1080;&#1084;&#1086;&#1085;&#1085;&#1080;&#1082;&#108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4;&#1090;&#1076;&#1077;&#1083;%20&#1075;&#1083;&#1072;&#1074;&#1085;&#1086;&#1075;&#1086;%20&#1101;&#1085;&#1077;&#1088;&#1075;&#1077;&#1090;&#1080;&#1082;&#1072;\&#1041;&#1072;&#1083;&#1072;&#1085;&#1089;%20&#1084;&#1086;&#1097;&#1085;&#1086;&#1089;&#1090;&#1080;%202017%20&#1076;&#1083;&#1103;%20&#1044;&#1058;%20&#1055;&#1050;\&#1051;&#1077;&#1089;&#1086;&#1079;&#1072;&#1074;&#1086;&#1076;&#1089;&#1082;%20&#1053;&#1054;&#1042;&#1067;&#1049;\&#1052;&#1077;&#1090;&#1077;&#1086;&#1088;&#1080;&#1090;&#1085;&#1086;&#1077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69;&#1083;&#1069;&#1085;2017\1.&#1044;&#1086;&#1087;&#1086;&#1083;&#1085;&#1080;&#1090;&#1077;&#1083;&#1100;&#1085;&#1099;&#1077;%20&#1076;&#1086;&#1082;&#1091;&#1084;&#1077;&#1085;&#1090;&#1099;\&#1051;&#1077;&#1089;&#1086;&#1079;&#1072;&#1074;&#1086;&#1076;&#1089;&#1082;&#1080;&#1081;%20&#1092;&#1080;&#1083;&#1080;&#1072;&#1083;%20(&#1076;&#1086;&#1087;.&#1076;&#1086;&#1082;&#1091;&#1084;&#1077;&#1085;&#1090;&#1099;)\&#1051;&#1089;&#1079;&#1060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ительный анализ "/>
      <sheetName val="Субсидия "/>
      <sheetName val="план 2017 г (для отчета)"/>
      <sheetName val="Анализ для защиты тарифа 2016"/>
      <sheetName val="Разбивка по полугодиям 2017 "/>
      <sheetName val="Д.Кут и Дерсу"/>
      <sheetName val="Лимонники"/>
      <sheetName val="Метеоритное"/>
      <sheetName val="Поляны"/>
    </sheetNames>
    <sheetDataSet>
      <sheetData sheetId="4">
        <row r="8">
          <cell r="H8">
            <v>187.57600000000002</v>
          </cell>
          <cell r="Y8">
            <v>117.396</v>
          </cell>
          <cell r="AV8">
            <v>90.46857605685351</v>
          </cell>
        </row>
        <row r="14">
          <cell r="H14">
            <v>133.35043000000002</v>
          </cell>
          <cell r="Y14">
            <v>88.96736899999999</v>
          </cell>
          <cell r="AV14">
            <v>76.5736</v>
          </cell>
        </row>
        <row r="22">
          <cell r="H22">
            <v>2046.28732</v>
          </cell>
          <cell r="Y22">
            <v>1282.24176</v>
          </cell>
          <cell r="AV22">
            <v>1001.31</v>
          </cell>
        </row>
        <row r="29">
          <cell r="H29">
            <v>6</v>
          </cell>
          <cell r="K29">
            <v>6</v>
          </cell>
          <cell r="Y29">
            <v>4</v>
          </cell>
          <cell r="AB29">
            <v>4</v>
          </cell>
          <cell r="AE29">
            <v>4.88913447998462</v>
          </cell>
          <cell r="AS29">
            <v>4</v>
          </cell>
          <cell r="AV29">
            <v>4</v>
          </cell>
        </row>
        <row r="30">
          <cell r="H30">
            <v>13501.040416666667</v>
          </cell>
          <cell r="K30">
            <v>17849.64828666663</v>
          </cell>
          <cell r="Y30">
            <v>18686.310416666667</v>
          </cell>
          <cell r="AB30">
            <v>21072.646249999998</v>
          </cell>
          <cell r="AE30">
            <v>26118.51684597877</v>
          </cell>
          <cell r="AP30">
            <v>18310.52333333333</v>
          </cell>
          <cell r="AS30">
            <v>17945.03</v>
          </cell>
        </row>
      </sheetData>
      <sheetData sheetId="5">
        <row r="5">
          <cell r="G5">
            <v>201.82597701149427</v>
          </cell>
          <cell r="H5">
            <v>168.4343475230327</v>
          </cell>
        </row>
        <row r="11">
          <cell r="G11">
            <v>157.9292</v>
          </cell>
        </row>
        <row r="17">
          <cell r="G17">
            <v>54.49301379310346</v>
          </cell>
        </row>
        <row r="19">
          <cell r="G19">
            <v>1942.962030046552</v>
          </cell>
        </row>
        <row r="35">
          <cell r="G35">
            <v>27.32</v>
          </cell>
          <cell r="H35">
            <v>36.39900281000001</v>
          </cell>
        </row>
        <row r="36">
          <cell r="G36">
            <v>4449.03431790255</v>
          </cell>
        </row>
      </sheetData>
      <sheetData sheetId="6">
        <row r="5">
          <cell r="G5">
            <v>209.79873254564984</v>
          </cell>
          <cell r="H5">
            <v>103.08925057423912</v>
          </cell>
        </row>
        <row r="11">
          <cell r="G11">
            <v>182.27</v>
          </cell>
          <cell r="H11">
            <v>89.5624</v>
          </cell>
        </row>
        <row r="17">
          <cell r="G17">
            <v>65.03760708915145</v>
          </cell>
          <cell r="H17">
            <v>32.421569305598204</v>
          </cell>
        </row>
        <row r="19">
          <cell r="G19">
            <v>2318.932140165467</v>
          </cell>
          <cell r="H19">
            <v>1166.077458753888</v>
          </cell>
        </row>
        <row r="35">
          <cell r="G35">
            <v>25.79</v>
          </cell>
          <cell r="H35">
            <v>25.441327480000005</v>
          </cell>
        </row>
        <row r="36">
          <cell r="G36">
            <v>4373.320671005466</v>
          </cell>
          <cell r="H36">
            <v>5721.935566105941</v>
          </cell>
        </row>
      </sheetData>
      <sheetData sheetId="7">
        <row r="5">
          <cell r="G5">
            <v>146.0035029459025</v>
          </cell>
          <cell r="H5">
            <v>90.46857605685351</v>
          </cell>
        </row>
        <row r="11">
          <cell r="G11">
            <v>123.58</v>
          </cell>
          <cell r="H11">
            <v>76.5736</v>
          </cell>
        </row>
        <row r="17">
          <cell r="G17">
            <v>45.26108591322978</v>
          </cell>
          <cell r="H17">
            <v>28.05525857762459</v>
          </cell>
        </row>
        <row r="19">
          <cell r="G19">
            <v>1613.7953335076859</v>
          </cell>
          <cell r="H19">
            <v>1001.31</v>
          </cell>
        </row>
        <row r="35">
          <cell r="G35">
            <v>16.02</v>
          </cell>
          <cell r="H35">
            <v>27.587742519999995</v>
          </cell>
        </row>
        <row r="36">
          <cell r="G36">
            <v>3249.3721716056857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  <sheetName val="Лист2"/>
      <sheetName val="Лист3"/>
    </sheetNames>
    <sheetDataSet>
      <sheetData sheetId="0">
        <row r="6">
          <cell r="E6">
            <v>0.1</v>
          </cell>
        </row>
      </sheetData>
      <sheetData sheetId="1">
        <row r="6">
          <cell r="E6">
            <v>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для ДепТарифов)"/>
      <sheetName val="сводФИЛ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свод ПОСЕЛЕНИЯ"/>
      <sheetName val="свод ПОСЕЛЕНИЯ (2)"/>
      <sheetName val="ДКут+Дерсу"/>
      <sheetName val="ДКут"/>
      <sheetName val="Дер"/>
      <sheetName val="Лим"/>
      <sheetName val="Мет"/>
      <sheetName val="МартПол"/>
      <sheetName val="Пол"/>
      <sheetName val="Поляны"/>
      <sheetName val="резерв"/>
      <sheetName val="Трн Уч"/>
    </sheetNames>
    <sheetDataSet>
      <sheetData sheetId="17">
        <row r="9">
          <cell r="X9">
            <v>187.57600000000002</v>
          </cell>
        </row>
        <row r="29">
          <cell r="X29">
            <v>90.01843500000001</v>
          </cell>
        </row>
        <row r="248">
          <cell r="X248">
            <v>3.120498393</v>
          </cell>
        </row>
        <row r="249">
          <cell r="X249">
            <v>23.92480097</v>
          </cell>
        </row>
        <row r="252">
          <cell r="X252">
            <v>3927.4045939761986</v>
          </cell>
        </row>
      </sheetData>
      <sheetData sheetId="20">
        <row r="9">
          <cell r="X9">
            <v>117.396</v>
          </cell>
        </row>
        <row r="29">
          <cell r="X29">
            <v>61.14215</v>
          </cell>
        </row>
        <row r="248">
          <cell r="X248">
            <v>3.0335503220000004</v>
          </cell>
        </row>
        <row r="249">
          <cell r="X249">
            <v>13.429455067000001</v>
          </cell>
        </row>
        <row r="252">
          <cell r="X252">
            <v>2984.1298053889996</v>
          </cell>
        </row>
      </sheetData>
      <sheetData sheetId="21">
        <row r="9">
          <cell r="X9">
            <v>100.13900000000001</v>
          </cell>
        </row>
        <row r="29">
          <cell r="X29">
            <v>46.72624999999999</v>
          </cell>
        </row>
        <row r="248">
          <cell r="X248">
            <v>2.88188727</v>
          </cell>
        </row>
        <row r="249">
          <cell r="X249">
            <v>12.890656671000002</v>
          </cell>
        </row>
        <row r="252">
          <cell r="X252">
            <v>2701.874433941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  <sheetName val="Лист2"/>
      <sheetName val="Лист3"/>
    </sheetNames>
    <sheetDataSet>
      <sheetData sheetId="0">
        <row r="6">
          <cell r="E6">
            <v>0.08</v>
          </cell>
        </row>
      </sheetData>
      <sheetData sheetId="1">
        <row r="6">
          <cell r="E6">
            <v>0.08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  <sheetName val="Лист2"/>
      <sheetName val="Лист3"/>
    </sheetNames>
    <sheetDataSet>
      <sheetData sheetId="0">
        <row r="6">
          <cell r="E6">
            <v>0.04</v>
          </cell>
        </row>
      </sheetData>
      <sheetData sheetId="1">
        <row r="6">
          <cell r="E6">
            <v>0.04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2017 г (для отчета)"/>
      <sheetName val="Анализ 2017 "/>
      <sheetName val="Д.Кут и Дерсу"/>
      <sheetName val="Лимонники"/>
      <sheetName val="Метеоритное"/>
      <sheetName val="Поляны"/>
    </sheetNames>
    <sheetDataSet>
      <sheetData sheetId="1">
        <row r="14">
          <cell r="S14">
            <v>141.32155</v>
          </cell>
        </row>
        <row r="24">
          <cell r="S24">
            <v>1817.3627314707203</v>
          </cell>
        </row>
        <row r="31">
          <cell r="S31">
            <v>9.72173104003076</v>
          </cell>
          <cell r="BC31">
            <v>4.88913447998462</v>
          </cell>
        </row>
        <row r="32">
          <cell r="S32">
            <v>25300.08201049186</v>
          </cell>
          <cell r="BC32">
            <v>26118.51684597877</v>
          </cell>
        </row>
        <row r="48">
          <cell r="S48">
            <v>10475.36843360632</v>
          </cell>
          <cell r="BC48">
            <v>3818.0085480685657</v>
          </cell>
        </row>
      </sheetData>
      <sheetData sheetId="2">
        <row r="5">
          <cell r="J5">
            <v>184.11726260808828</v>
          </cell>
        </row>
        <row r="18">
          <cell r="J18">
            <v>50.52987801921419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43">
      <selection activeCell="F37" sqref="F37"/>
    </sheetView>
  </sheetViews>
  <sheetFormatPr defaultColWidth="9.00390625" defaultRowHeight="12.75"/>
  <cols>
    <col min="1" max="1" width="7.75390625" style="16" customWidth="1"/>
    <col min="2" max="2" width="32.1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54" customHeight="1">
      <c r="F1" s="18" t="s">
        <v>22</v>
      </c>
    </row>
    <row r="5" spans="1:6" ht="16.5">
      <c r="A5" s="26" t="s">
        <v>23</v>
      </c>
      <c r="B5" s="27"/>
      <c r="C5" s="27"/>
      <c r="D5" s="27"/>
      <c r="E5" s="27"/>
      <c r="F5" s="27"/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86</v>
      </c>
      <c r="E8" s="6" t="s">
        <v>87</v>
      </c>
      <c r="F8" s="7" t="s">
        <v>88</v>
      </c>
    </row>
    <row r="9" spans="1:6" s="3" customFormat="1" ht="25.5" customHeight="1">
      <c r="A9" s="19" t="s">
        <v>2</v>
      </c>
      <c r="B9" s="9" t="s">
        <v>24</v>
      </c>
      <c r="C9" s="8" t="s">
        <v>7</v>
      </c>
      <c r="D9" s="15">
        <f>'[2]1 полугодие'!$E$6+'[2]2 полугодие '!$E$6</f>
        <v>0.2</v>
      </c>
      <c r="E9" s="15">
        <f>D9</f>
        <v>0.2</v>
      </c>
      <c r="F9" s="15">
        <f>E9</f>
        <v>0.2</v>
      </c>
    </row>
    <row r="10" spans="1:6" s="3" customFormat="1" ht="112.5" customHeight="1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40.5" customHeight="1">
      <c r="A11" s="20" t="s">
        <v>6</v>
      </c>
      <c r="B11" s="11" t="s">
        <v>26</v>
      </c>
      <c r="C11" s="10" t="s">
        <v>27</v>
      </c>
      <c r="D11" s="15">
        <f>'[1]Разбивка по полугодиям 2017 '!$H$8/1000</f>
        <v>0.18757600000000002</v>
      </c>
      <c r="E11" s="15">
        <f>'[1]Д.Кут и Дерсу'!$G$5/1000</f>
        <v>0.20182597701149427</v>
      </c>
      <c r="F11" s="15">
        <f>'[1]Д.Кут и Дерсу'!$H$5/1000</f>
        <v>0.1684343475230327</v>
      </c>
    </row>
    <row r="12" spans="1:6" s="3" customFormat="1" ht="40.5" customHeight="1">
      <c r="A12" s="20" t="s">
        <v>8</v>
      </c>
      <c r="B12" s="11" t="s">
        <v>28</v>
      </c>
      <c r="C12" s="10" t="s">
        <v>27</v>
      </c>
      <c r="D12" s="15">
        <f>'[1]Разбивка по полугодиям 2017 '!$H$14/1000</f>
        <v>0.13335043000000002</v>
      </c>
      <c r="E12" s="15">
        <f>'[1]Д.Кут и Дерсу'!$G$11/1000</f>
        <v>0.15792920000000002</v>
      </c>
      <c r="F12" s="15">
        <f>'[6]Анализ 2017 '!$S$14/1000</f>
        <v>0.14132155</v>
      </c>
    </row>
    <row r="13" spans="1:6" s="3" customFormat="1" ht="40.5" customHeight="1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27" customHeight="1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40.5" customHeight="1">
      <c r="A15" s="20" t="s">
        <v>15</v>
      </c>
      <c r="B15" s="11" t="s">
        <v>32</v>
      </c>
      <c r="C15" s="10" t="s">
        <v>33</v>
      </c>
      <c r="D15" s="15">
        <f>'[3]ДКут+Дерсу'!$X$252/1000</f>
        <v>3.9274045939761986</v>
      </c>
      <c r="E15" s="15">
        <f>'[1]Д.Кут и Дерсу'!$G$36/1000</f>
        <v>4.449034317902551</v>
      </c>
      <c r="F15" s="15">
        <f>'[6]Анализ 2017 '!$S$48/1000</f>
        <v>10.47536843360632</v>
      </c>
    </row>
    <row r="16" spans="1:6" s="3" customFormat="1" ht="40.5" customHeight="1">
      <c r="A16" s="20" t="s">
        <v>34</v>
      </c>
      <c r="B16" s="11" t="s">
        <v>35</v>
      </c>
      <c r="C16" s="10" t="s">
        <v>33</v>
      </c>
      <c r="D16" s="15">
        <f>D15</f>
        <v>3.9274045939761986</v>
      </c>
      <c r="E16" s="15">
        <f>E15</f>
        <v>4.449034317902551</v>
      </c>
      <c r="F16" s="15">
        <f>F15</f>
        <v>10.47536843360632</v>
      </c>
    </row>
    <row r="17" spans="1:6" s="3" customFormat="1" ht="40.5" customHeight="1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54" customHeight="1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25.5" customHeight="1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40.5" customHeight="1">
      <c r="A20" s="20" t="s">
        <v>40</v>
      </c>
      <c r="B20" s="11" t="s">
        <v>41</v>
      </c>
      <c r="C20" s="10" t="s">
        <v>33</v>
      </c>
      <c r="D20" s="15">
        <f>'[1]Разбивка по полугодиям 2017 '!$H$22/1000</f>
        <v>2.04628732</v>
      </c>
      <c r="E20" s="15">
        <f>'[1]Д.Кут и Дерсу'!$G$19/1000</f>
        <v>1.942962030046552</v>
      </c>
      <c r="F20" s="15">
        <f>'[6]Анализ 2017 '!$S$24/1000</f>
        <v>1.8173627314707204</v>
      </c>
    </row>
    <row r="21" spans="1:6" s="3" customFormat="1" ht="54" customHeight="1">
      <c r="A21" s="20"/>
      <c r="B21" s="11" t="s">
        <v>42</v>
      </c>
      <c r="C21" s="10" t="s">
        <v>43</v>
      </c>
      <c r="D21" s="15">
        <f>'[3]ДКут+Дерсу'!$X$29/'[3]ДКут+Дерсу'!$X$9*1000</f>
        <v>479.90379899347465</v>
      </c>
      <c r="E21" s="15">
        <f>'[1]Д.Кут и Дерсу'!$G$17*1.45/'[1]Д.Кут и Дерсу'!$G$5*1000</f>
        <v>391.5</v>
      </c>
      <c r="F21" s="15">
        <f>'[6]Д.Кут и Дерсу'!$J$18*1.45/'[6]Д.Кут и Дерсу'!$J$5*1000</f>
        <v>397.9438</v>
      </c>
    </row>
    <row r="22" spans="1:6" s="3" customFormat="1" ht="27" customHeight="1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40.5" customHeight="1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72.75" customHeight="1">
      <c r="A24" s="20"/>
      <c r="B24" s="11" t="s">
        <v>85</v>
      </c>
      <c r="C24" s="10"/>
      <c r="D24" s="15"/>
      <c r="E24" s="15"/>
      <c r="F24" s="15"/>
    </row>
    <row r="25" spans="1:6" s="3" customFormat="1" ht="27" customHeight="1">
      <c r="A25" s="20" t="s">
        <v>17</v>
      </c>
      <c r="B25" s="11" t="s">
        <v>48</v>
      </c>
      <c r="C25" s="10" t="s">
        <v>33</v>
      </c>
      <c r="D25" s="15">
        <v>0</v>
      </c>
      <c r="E25" s="15">
        <v>0</v>
      </c>
      <c r="F25" s="15">
        <v>0</v>
      </c>
    </row>
    <row r="26" spans="1:6" s="3" customFormat="1" ht="69.75" customHeight="1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40.5" customHeight="1">
      <c r="A27" s="20" t="s">
        <v>49</v>
      </c>
      <c r="B27" s="11" t="s">
        <v>50</v>
      </c>
      <c r="C27" s="10" t="s">
        <v>11</v>
      </c>
      <c r="D27" s="15">
        <f>'[1]Разбивка по полугодиям 2017 '!$H$29</f>
        <v>6</v>
      </c>
      <c r="E27" s="15">
        <f>'[1]Разбивка по полугодиям 2017 '!$K$29</f>
        <v>6</v>
      </c>
      <c r="F27" s="28">
        <f>'[6]Анализ 2017 '!$S$31</f>
        <v>9.72173104003076</v>
      </c>
    </row>
    <row r="28" spans="1:6" s="3" customFormat="1" ht="40.5" customHeight="1">
      <c r="A28" s="20" t="s">
        <v>51</v>
      </c>
      <c r="B28" s="11" t="s">
        <v>78</v>
      </c>
      <c r="C28" s="10" t="s">
        <v>12</v>
      </c>
      <c r="D28" s="15">
        <f>'[1]Разбивка по полугодиям 2017 '!$H$30/1000</f>
        <v>13.501040416666667</v>
      </c>
      <c r="E28" s="15">
        <f>'[1]Разбивка по полугодиям 2017 '!$K$30/1000</f>
        <v>17.84964828666663</v>
      </c>
      <c r="F28" s="15">
        <f>'[6]Анализ 2017 '!$S$32/1000</f>
        <v>25.30008201049186</v>
      </c>
    </row>
    <row r="29" spans="1:6" s="3" customFormat="1" ht="54" customHeight="1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35.25" customHeight="1">
      <c r="A30" s="20" t="s">
        <v>19</v>
      </c>
      <c r="B30" s="11" t="s">
        <v>54</v>
      </c>
      <c r="C30" s="10" t="s">
        <v>33</v>
      </c>
      <c r="D30" s="15">
        <f>D15-D37</f>
        <v>3.9003592946131986</v>
      </c>
      <c r="E30" s="15">
        <f>E15-E37</f>
        <v>4.421714317902551</v>
      </c>
      <c r="F30" s="15">
        <f>F15-F37</f>
        <v>10.43896943079632</v>
      </c>
    </row>
    <row r="31" spans="1:6" s="3" customFormat="1" ht="40.5" customHeight="1">
      <c r="A31" s="20" t="s">
        <v>55</v>
      </c>
      <c r="B31" s="11" t="s">
        <v>56</v>
      </c>
      <c r="C31" s="10" t="s">
        <v>33</v>
      </c>
      <c r="D31" s="15">
        <f>D30</f>
        <v>3.9003592946131986</v>
      </c>
      <c r="E31" s="15">
        <f>E30</f>
        <v>4.421714317902551</v>
      </c>
      <c r="F31" s="15">
        <f>F30</f>
        <v>10.43896943079632</v>
      </c>
    </row>
    <row r="32" spans="1:6" s="3" customFormat="1" ht="40.5" customHeight="1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54" customHeight="1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40.5" customHeight="1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40.5" customHeight="1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40.5" customHeight="1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40.5" customHeight="1">
      <c r="A37" s="20" t="s">
        <v>65</v>
      </c>
      <c r="B37" s="11" t="s">
        <v>66</v>
      </c>
      <c r="C37" s="10" t="s">
        <v>33</v>
      </c>
      <c r="D37" s="23">
        <f>('[3]ДКут+Дерсу'!$X$248+'[3]ДКут+Дерсу'!$X$249)/1000</f>
        <v>0.027045299362999996</v>
      </c>
      <c r="E37" s="23">
        <f>'[1]Д.Кут и Дерсу'!$G$35/1000</f>
        <v>0.02732</v>
      </c>
      <c r="F37" s="23">
        <f>'[1]Д.Кут и Дерсу'!$H$35/1000</f>
        <v>0.03639900281000001</v>
      </c>
    </row>
    <row r="38" spans="1:6" s="3" customFormat="1" ht="40.5" customHeight="1">
      <c r="A38" s="20" t="s">
        <v>67</v>
      </c>
      <c r="B38" s="11" t="s">
        <v>56</v>
      </c>
      <c r="C38" s="10" t="s">
        <v>33</v>
      </c>
      <c r="D38" s="23">
        <f>D37</f>
        <v>0.027045299362999996</v>
      </c>
      <c r="E38" s="23">
        <f>E37</f>
        <v>0.02732</v>
      </c>
      <c r="F38" s="23">
        <f>F37</f>
        <v>0.03639900281000001</v>
      </c>
    </row>
    <row r="39" spans="1:6" s="3" customFormat="1" ht="40.5" customHeight="1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54" customHeight="1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54" customHeight="1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40.5" customHeight="1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40.5" customHeight="1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54" customHeight="1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27" customHeight="1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54" customHeight="1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84" customHeight="1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2" t="s">
        <v>21</v>
      </c>
      <c r="D48" s="17"/>
      <c r="E48" s="17"/>
      <c r="F48" s="17"/>
    </row>
    <row r="50" spans="1:6" ht="31.5" customHeight="1">
      <c r="A50" s="24" t="s">
        <v>81</v>
      </c>
      <c r="B50" s="25"/>
      <c r="C50" s="25"/>
      <c r="D50" s="25"/>
      <c r="E50" s="25"/>
      <c r="F50" s="25"/>
    </row>
    <row r="51" spans="1:6" ht="31.5" customHeight="1">
      <c r="A51" s="24" t="s">
        <v>80</v>
      </c>
      <c r="B51" s="25"/>
      <c r="C51" s="25"/>
      <c r="D51" s="25"/>
      <c r="E51" s="25"/>
      <c r="F51" s="25"/>
    </row>
    <row r="52" ht="3" customHeight="1"/>
  </sheetData>
  <sheetProtection/>
  <mergeCells count="3">
    <mergeCell ref="A50:F50"/>
    <mergeCell ref="A51:F51"/>
    <mergeCell ref="A5:F5"/>
  </mergeCells>
  <printOptions/>
  <pageMargins left="0.17" right="0.17" top="0.17" bottom="0.3937007874015748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5" man="1"/>
    <brk id="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7.75390625" style="16" customWidth="1"/>
    <col min="2" max="2" width="32.1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54" customHeight="1">
      <c r="F1" s="18" t="s">
        <v>22</v>
      </c>
    </row>
    <row r="5" spans="1:6" ht="16.5">
      <c r="A5" s="26" t="s">
        <v>23</v>
      </c>
      <c r="B5" s="27"/>
      <c r="C5" s="27"/>
      <c r="D5" s="27"/>
      <c r="E5" s="27"/>
      <c r="F5" s="27"/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86</v>
      </c>
      <c r="E8" s="6" t="s">
        <v>87</v>
      </c>
      <c r="F8" s="7" t="s">
        <v>88</v>
      </c>
    </row>
    <row r="9" spans="1:6" s="3" customFormat="1" ht="25.5" customHeight="1">
      <c r="A9" s="19" t="s">
        <v>2</v>
      </c>
      <c r="B9" s="9" t="s">
        <v>24</v>
      </c>
      <c r="C9" s="8" t="s">
        <v>7</v>
      </c>
      <c r="D9" s="15">
        <f>'[4]1 полугодие'!$E$6+'[4]2 полугодие '!$E$6</f>
        <v>0.16</v>
      </c>
      <c r="E9" s="15">
        <f>D9</f>
        <v>0.16</v>
      </c>
      <c r="F9" s="15">
        <f>E9</f>
        <v>0.16</v>
      </c>
    </row>
    <row r="10" spans="1:6" s="3" customFormat="1" ht="112.5" customHeight="1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40.5" customHeight="1">
      <c r="A11" s="20" t="s">
        <v>6</v>
      </c>
      <c r="B11" s="11" t="s">
        <v>26</v>
      </c>
      <c r="C11" s="10" t="s">
        <v>27</v>
      </c>
      <c r="D11" s="15">
        <f>'[1]Разбивка по полугодиям 2017 '!$Y$8/1000</f>
        <v>0.117396</v>
      </c>
      <c r="E11" s="15">
        <f>'[1]Лимонники'!$G$5/1000</f>
        <v>0.20979873254564985</v>
      </c>
      <c r="F11" s="15">
        <f>'[1]Лимонники'!$H$5/1000</f>
        <v>0.10308925057423912</v>
      </c>
    </row>
    <row r="12" spans="1:6" s="3" customFormat="1" ht="40.5" customHeight="1">
      <c r="A12" s="20" t="s">
        <v>8</v>
      </c>
      <c r="B12" s="11" t="s">
        <v>28</v>
      </c>
      <c r="C12" s="10" t="s">
        <v>27</v>
      </c>
      <c r="D12" s="15">
        <f>'[1]Разбивка по полугодиям 2017 '!$Y$14/1000</f>
        <v>0.08896736899999999</v>
      </c>
      <c r="E12" s="15">
        <f>'[1]Лимонники'!$G$11/1000</f>
        <v>0.18227000000000002</v>
      </c>
      <c r="F12" s="15">
        <f>'[1]Лимонники'!$H$11/1000</f>
        <v>0.0895624</v>
      </c>
    </row>
    <row r="13" spans="1:6" s="3" customFormat="1" ht="40.5" customHeight="1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27" customHeight="1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40.5" customHeight="1">
      <c r="A15" s="20" t="s">
        <v>15</v>
      </c>
      <c r="B15" s="11" t="s">
        <v>32</v>
      </c>
      <c r="C15" s="10" t="s">
        <v>33</v>
      </c>
      <c r="D15" s="15">
        <f>'[3]Лим'!$X$252/1000</f>
        <v>2.9841298053889997</v>
      </c>
      <c r="E15" s="15">
        <f>'[1]Лимонники'!$G$36/1000</f>
        <v>4.373320671005466</v>
      </c>
      <c r="F15" s="15">
        <f>'[1]Лимонники'!$H$36/1000</f>
        <v>5.721935566105941</v>
      </c>
    </row>
    <row r="16" spans="1:6" s="3" customFormat="1" ht="40.5" customHeight="1">
      <c r="A16" s="20" t="s">
        <v>34</v>
      </c>
      <c r="B16" s="11" t="s">
        <v>35</v>
      </c>
      <c r="C16" s="10" t="s">
        <v>33</v>
      </c>
      <c r="D16" s="15">
        <f>D15</f>
        <v>2.9841298053889997</v>
      </c>
      <c r="E16" s="15">
        <f>E15</f>
        <v>4.373320671005466</v>
      </c>
      <c r="F16" s="15">
        <f>F15</f>
        <v>5.721935566105941</v>
      </c>
    </row>
    <row r="17" spans="1:6" s="3" customFormat="1" ht="40.5" customHeight="1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54" customHeight="1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25.5" customHeight="1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40.5" customHeight="1">
      <c r="A20" s="20" t="s">
        <v>40</v>
      </c>
      <c r="B20" s="11" t="s">
        <v>41</v>
      </c>
      <c r="C20" s="10" t="s">
        <v>33</v>
      </c>
      <c r="D20" s="15">
        <f>'[1]Разбивка по полугодиям 2017 '!$Y$22/1000</f>
        <v>1.28224176</v>
      </c>
      <c r="E20" s="15">
        <f>'[1]Лимонники'!$G$19/1000</f>
        <v>2.318932140165467</v>
      </c>
      <c r="F20" s="15">
        <f>'[1]Лимонники'!$H$19/1000</f>
        <v>1.166077458753888</v>
      </c>
    </row>
    <row r="21" spans="1:6" s="3" customFormat="1" ht="54" customHeight="1">
      <c r="A21" s="20"/>
      <c r="B21" s="11" t="s">
        <v>42</v>
      </c>
      <c r="C21" s="10" t="s">
        <v>43</v>
      </c>
      <c r="D21" s="15">
        <f>'[3]Лим'!$X$29/'[3]Лим'!$X$9*1000</f>
        <v>520.8197042488671</v>
      </c>
      <c r="E21" s="15">
        <f>'[1]Лимонники'!$G$17*1.45/'[1]Лимонники'!$G$5*1000</f>
        <v>449.49999999999994</v>
      </c>
      <c r="F21" s="15">
        <f>'[1]Лимонники'!$H$17*1.45/'[1]Лимонники'!$H$5*1000</f>
        <v>456.02500000000003</v>
      </c>
    </row>
    <row r="22" spans="1:6" s="3" customFormat="1" ht="27" customHeight="1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40.5" customHeight="1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72.75" customHeight="1">
      <c r="A24" s="20"/>
      <c r="B24" s="11" t="s">
        <v>85</v>
      </c>
      <c r="C24" s="10"/>
      <c r="D24" s="15"/>
      <c r="E24" s="15"/>
      <c r="F24" s="15"/>
    </row>
    <row r="25" spans="1:6" s="3" customFormat="1" ht="27" customHeight="1">
      <c r="A25" s="20" t="s">
        <v>17</v>
      </c>
      <c r="B25" s="11" t="s">
        <v>48</v>
      </c>
      <c r="C25" s="10" t="s">
        <v>33</v>
      </c>
      <c r="D25" s="15">
        <v>0</v>
      </c>
      <c r="E25" s="15">
        <v>0</v>
      </c>
      <c r="F25" s="15">
        <v>0</v>
      </c>
    </row>
    <row r="26" spans="1:6" s="3" customFormat="1" ht="69.75" customHeight="1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40.5" customHeight="1">
      <c r="A27" s="20" t="s">
        <v>49</v>
      </c>
      <c r="B27" s="11" t="s">
        <v>50</v>
      </c>
      <c r="C27" s="10" t="s">
        <v>11</v>
      </c>
      <c r="D27" s="15">
        <f>'[1]Разбивка по полугодиям 2017 '!$Y$29</f>
        <v>4</v>
      </c>
      <c r="E27" s="15">
        <f>'[1]Разбивка по полугодиям 2017 '!$AB$29</f>
        <v>4</v>
      </c>
      <c r="F27" s="15">
        <f>'[1]Разбивка по полугодиям 2017 '!$AE$29</f>
        <v>4.88913447998462</v>
      </c>
    </row>
    <row r="28" spans="1:6" s="3" customFormat="1" ht="40.5" customHeight="1">
      <c r="A28" s="20" t="s">
        <v>51</v>
      </c>
      <c r="B28" s="11" t="s">
        <v>78</v>
      </c>
      <c r="C28" s="10" t="s">
        <v>12</v>
      </c>
      <c r="D28" s="15">
        <f>'[1]Разбивка по полугодиям 2017 '!$Y$30/1000</f>
        <v>18.686310416666668</v>
      </c>
      <c r="E28" s="15">
        <f>'[1]Разбивка по полугодиям 2017 '!$AB$30/1000</f>
        <v>21.07264625</v>
      </c>
      <c r="F28" s="15">
        <f>'[1]Разбивка по полугодиям 2017 '!$AE$30/1000</f>
        <v>26.11851684597877</v>
      </c>
    </row>
    <row r="29" spans="1:6" s="3" customFormat="1" ht="54" customHeight="1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35.25" customHeight="1">
      <c r="A30" s="20" t="s">
        <v>19</v>
      </c>
      <c r="B30" s="11" t="s">
        <v>54</v>
      </c>
      <c r="C30" s="10" t="s">
        <v>33</v>
      </c>
      <c r="D30" s="15">
        <f>D15-D37</f>
        <v>2.9676668</v>
      </c>
      <c r="E30" s="15">
        <f>E15-E37</f>
        <v>4.347530671005466</v>
      </c>
      <c r="F30" s="15">
        <f>F15-F37</f>
        <v>5.696494238625941</v>
      </c>
    </row>
    <row r="31" spans="1:6" s="3" customFormat="1" ht="40.5" customHeight="1">
      <c r="A31" s="20" t="s">
        <v>55</v>
      </c>
      <c r="B31" s="11" t="s">
        <v>56</v>
      </c>
      <c r="C31" s="10" t="s">
        <v>33</v>
      </c>
      <c r="D31" s="15">
        <f>D30</f>
        <v>2.9676668</v>
      </c>
      <c r="E31" s="15">
        <f>E30</f>
        <v>4.347530671005466</v>
      </c>
      <c r="F31" s="15">
        <f>F30</f>
        <v>5.696494238625941</v>
      </c>
    </row>
    <row r="32" spans="1:6" s="3" customFormat="1" ht="40.5" customHeight="1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54" customHeight="1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40.5" customHeight="1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40.5" customHeight="1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40.5" customHeight="1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40.5" customHeight="1">
      <c r="A37" s="20" t="s">
        <v>65</v>
      </c>
      <c r="B37" s="11" t="s">
        <v>66</v>
      </c>
      <c r="C37" s="10"/>
      <c r="D37" s="23">
        <f>('[3]Лим'!$X$248+'[3]Лим'!$X$249)/1000</f>
        <v>0.016463005389</v>
      </c>
      <c r="E37" s="23">
        <f>'[1]Лимонники'!$G$35/1000</f>
        <v>0.02579</v>
      </c>
      <c r="F37" s="23">
        <f>'[1]Лимонники'!$H$35/1000</f>
        <v>0.025441327480000005</v>
      </c>
    </row>
    <row r="38" spans="1:6" s="3" customFormat="1" ht="40.5" customHeight="1">
      <c r="A38" s="20" t="s">
        <v>67</v>
      </c>
      <c r="B38" s="11" t="s">
        <v>56</v>
      </c>
      <c r="C38" s="10" t="s">
        <v>33</v>
      </c>
      <c r="D38" s="23">
        <f>D37</f>
        <v>0.016463005389</v>
      </c>
      <c r="E38" s="23">
        <f>E37</f>
        <v>0.02579</v>
      </c>
      <c r="F38" s="23">
        <f>F37</f>
        <v>0.025441327480000005</v>
      </c>
    </row>
    <row r="39" spans="1:6" s="3" customFormat="1" ht="40.5" customHeight="1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54" customHeight="1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54" customHeight="1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40.5" customHeight="1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40.5" customHeight="1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54" customHeight="1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27" customHeight="1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54" customHeight="1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84" customHeight="1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2" t="s">
        <v>21</v>
      </c>
      <c r="D48" s="17"/>
      <c r="E48" s="17"/>
      <c r="F48" s="17"/>
    </row>
    <row r="50" spans="1:6" ht="31.5" customHeight="1">
      <c r="A50" s="24" t="s">
        <v>81</v>
      </c>
      <c r="B50" s="25"/>
      <c r="C50" s="25"/>
      <c r="D50" s="25"/>
      <c r="E50" s="25"/>
      <c r="F50" s="25"/>
    </row>
    <row r="51" spans="1:6" ht="31.5" customHeight="1">
      <c r="A51" s="24" t="s">
        <v>80</v>
      </c>
      <c r="B51" s="25"/>
      <c r="C51" s="25"/>
      <c r="D51" s="25"/>
      <c r="E51" s="25"/>
      <c r="F51" s="25"/>
    </row>
    <row r="52" ht="3" customHeight="1"/>
  </sheetData>
  <sheetProtection/>
  <mergeCells count="3">
    <mergeCell ref="A5:F5"/>
    <mergeCell ref="A50:F50"/>
    <mergeCell ref="A51:F51"/>
  </mergeCells>
  <printOptions/>
  <pageMargins left="0.17" right="0.17" top="0.17" bottom="0.3937007874015748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5" man="1"/>
    <brk id="5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40">
      <selection activeCell="F38" sqref="F38"/>
    </sheetView>
  </sheetViews>
  <sheetFormatPr defaultColWidth="9.00390625" defaultRowHeight="12.75"/>
  <cols>
    <col min="1" max="1" width="7.75390625" style="16" customWidth="1"/>
    <col min="2" max="2" width="32.1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54" customHeight="1">
      <c r="F1" s="18" t="s">
        <v>22</v>
      </c>
    </row>
    <row r="5" spans="1:6" ht="16.5">
      <c r="A5" s="26" t="s">
        <v>23</v>
      </c>
      <c r="B5" s="27"/>
      <c r="C5" s="27"/>
      <c r="D5" s="27"/>
      <c r="E5" s="27"/>
      <c r="F5" s="27"/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86</v>
      </c>
      <c r="E8" s="6" t="s">
        <v>87</v>
      </c>
      <c r="F8" s="7" t="s">
        <v>88</v>
      </c>
    </row>
    <row r="9" spans="1:6" s="3" customFormat="1" ht="25.5" customHeight="1">
      <c r="A9" s="19" t="s">
        <v>2</v>
      </c>
      <c r="B9" s="9" t="s">
        <v>24</v>
      </c>
      <c r="C9" s="8" t="s">
        <v>7</v>
      </c>
      <c r="D9" s="15">
        <f>'[5]1 полугодие'!$E$6+'[5]2 полугодие '!$E$6</f>
        <v>0.08</v>
      </c>
      <c r="E9" s="15">
        <f>D9</f>
        <v>0.08</v>
      </c>
      <c r="F9" s="15">
        <f>E9</f>
        <v>0.08</v>
      </c>
    </row>
    <row r="10" spans="1:6" s="3" customFormat="1" ht="112.5" customHeight="1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40.5" customHeight="1">
      <c r="A11" s="20" t="s">
        <v>6</v>
      </c>
      <c r="B11" s="11" t="s">
        <v>26</v>
      </c>
      <c r="C11" s="10" t="s">
        <v>27</v>
      </c>
      <c r="D11" s="15">
        <f>'[1]Разбивка по полугодиям 2017 '!AV$8/1000</f>
        <v>0.0904685760568535</v>
      </c>
      <c r="E11" s="15">
        <f>'[1]Метеоритное'!$G$5/1000</f>
        <v>0.1460035029459025</v>
      </c>
      <c r="F11" s="15">
        <f>'[1]Метеоритное'!$H$5/1000</f>
        <v>0.0904685760568535</v>
      </c>
    </row>
    <row r="12" spans="1:6" s="3" customFormat="1" ht="40.5" customHeight="1">
      <c r="A12" s="20" t="s">
        <v>8</v>
      </c>
      <c r="B12" s="11" t="s">
        <v>28</v>
      </c>
      <c r="C12" s="10" t="s">
        <v>27</v>
      </c>
      <c r="D12" s="15">
        <f>'[1]Разбивка по полугодиям 2017 '!AV$14/1000</f>
        <v>0.0765736</v>
      </c>
      <c r="E12" s="15">
        <f>'[1]Метеоритное'!$G$11/1000</f>
        <v>0.12358</v>
      </c>
      <c r="F12" s="15">
        <f>'[1]Метеоритное'!$H$11/1000</f>
        <v>0.0765736</v>
      </c>
    </row>
    <row r="13" spans="1:6" s="3" customFormat="1" ht="40.5" customHeight="1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27" customHeight="1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40.5" customHeight="1">
      <c r="A15" s="20" t="s">
        <v>15</v>
      </c>
      <c r="B15" s="11" t="s">
        <v>32</v>
      </c>
      <c r="C15" s="10" t="s">
        <v>33</v>
      </c>
      <c r="D15" s="15">
        <f>'[3]Мет'!$X$252/1000</f>
        <v>2.701874433941</v>
      </c>
      <c r="E15" s="15">
        <f>'[1]Метеоритное'!$G$36/1000</f>
        <v>3.249372171605686</v>
      </c>
      <c r="F15" s="15">
        <f>'[6]Анализ 2017 '!$BC$48/1000</f>
        <v>3.8180085480685655</v>
      </c>
    </row>
    <row r="16" spans="1:6" s="3" customFormat="1" ht="40.5" customHeight="1">
      <c r="A16" s="20" t="s">
        <v>34</v>
      </c>
      <c r="B16" s="11" t="s">
        <v>35</v>
      </c>
      <c r="C16" s="10" t="s">
        <v>33</v>
      </c>
      <c r="D16" s="15">
        <f>D15</f>
        <v>2.701874433941</v>
      </c>
      <c r="E16" s="15">
        <f>E15</f>
        <v>3.249372171605686</v>
      </c>
      <c r="F16" s="15">
        <f>F15</f>
        <v>3.8180085480685655</v>
      </c>
    </row>
    <row r="17" spans="1:6" s="3" customFormat="1" ht="40.5" customHeight="1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54" customHeight="1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25.5" customHeight="1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40.5" customHeight="1">
      <c r="A20" s="20" t="s">
        <v>40</v>
      </c>
      <c r="B20" s="11" t="s">
        <v>41</v>
      </c>
      <c r="C20" s="10" t="s">
        <v>33</v>
      </c>
      <c r="D20" s="15">
        <f>'[1]Разбивка по полугодиям 2017 '!AV$22/1000</f>
        <v>1.00131</v>
      </c>
      <c r="E20" s="15">
        <f>'[1]Метеоритное'!$G$19/1000</f>
        <v>1.6137953335076858</v>
      </c>
      <c r="F20" s="15">
        <f>'[1]Метеоритное'!$H$19/1000</f>
        <v>1.00131</v>
      </c>
    </row>
    <row r="21" spans="1:6" s="3" customFormat="1" ht="54" customHeight="1">
      <c r="A21" s="20"/>
      <c r="B21" s="11" t="s">
        <v>42</v>
      </c>
      <c r="C21" s="10" t="s">
        <v>43</v>
      </c>
      <c r="D21" s="15">
        <f>'[3]Мет'!$X$29/'[3]Мет'!$X$9*1000</f>
        <v>466.613906669729</v>
      </c>
      <c r="E21" s="15">
        <f>'[1]Метеоритное'!$G$17*1.45/'[1]Метеоритное'!$G$5*1000</f>
        <v>449.49999999999994</v>
      </c>
      <c r="F21" s="15">
        <f>'[1]Метеоритное'!$H$17*1.45/'[1]Метеоритное'!$H$5*1000</f>
        <v>449.6602766466766</v>
      </c>
    </row>
    <row r="22" spans="1:6" s="3" customFormat="1" ht="27" customHeight="1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40.5" customHeight="1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72.75" customHeight="1">
      <c r="A24" s="20"/>
      <c r="B24" s="11" t="s">
        <v>85</v>
      </c>
      <c r="C24" s="10"/>
      <c r="D24" s="15"/>
      <c r="E24" s="15"/>
      <c r="F24" s="15"/>
    </row>
    <row r="25" spans="1:6" s="3" customFormat="1" ht="27" customHeight="1">
      <c r="A25" s="20" t="s">
        <v>17</v>
      </c>
      <c r="B25" s="11" t="s">
        <v>48</v>
      </c>
      <c r="C25" s="10" t="s">
        <v>33</v>
      </c>
      <c r="D25" s="15">
        <v>0</v>
      </c>
      <c r="E25" s="15">
        <v>0</v>
      </c>
      <c r="F25" s="15">
        <v>0</v>
      </c>
    </row>
    <row r="26" spans="1:6" s="3" customFormat="1" ht="69.75" customHeight="1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40.5" customHeight="1">
      <c r="A27" s="20" t="s">
        <v>49</v>
      </c>
      <c r="B27" s="11" t="s">
        <v>50</v>
      </c>
      <c r="C27" s="10" t="s">
        <v>11</v>
      </c>
      <c r="D27" s="15">
        <f>'[1]Разбивка по полугодиям 2017 '!AV$29</f>
        <v>4</v>
      </c>
      <c r="E27" s="15">
        <f>'[1]Разбивка по полугодиям 2017 '!$AS$29</f>
        <v>4</v>
      </c>
      <c r="F27" s="15">
        <f>'[6]Анализ 2017 '!$BC$31</f>
        <v>4.88913447998462</v>
      </c>
    </row>
    <row r="28" spans="1:6" s="3" customFormat="1" ht="40.5" customHeight="1">
      <c r="A28" s="20" t="s">
        <v>51</v>
      </c>
      <c r="B28" s="11" t="s">
        <v>78</v>
      </c>
      <c r="C28" s="10" t="s">
        <v>12</v>
      </c>
      <c r="D28" s="15">
        <f>'[1]Разбивка по полугодиям 2017 '!$AP$30/1000</f>
        <v>18.310523333333332</v>
      </c>
      <c r="E28" s="15">
        <f>'[1]Разбивка по полугодиям 2017 '!$AS$30/1000</f>
        <v>17.94503</v>
      </c>
      <c r="F28" s="15">
        <f>'[6]Анализ 2017 '!$BC$32/1000</f>
        <v>26.11851684597877</v>
      </c>
    </row>
    <row r="29" spans="1:6" s="3" customFormat="1" ht="54" customHeight="1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35.25" customHeight="1">
      <c r="A30" s="20" t="s">
        <v>19</v>
      </c>
      <c r="B30" s="11" t="s">
        <v>54</v>
      </c>
      <c r="C30" s="10" t="s">
        <v>33</v>
      </c>
      <c r="D30" s="15">
        <f>D15-D37</f>
        <v>2.68610189</v>
      </c>
      <c r="E30" s="15">
        <f>E15-E37</f>
        <v>3.2333521716056857</v>
      </c>
      <c r="F30" s="15">
        <f>F15-F37</f>
        <v>3.7904208055485653</v>
      </c>
    </row>
    <row r="31" spans="1:6" s="3" customFormat="1" ht="40.5" customHeight="1">
      <c r="A31" s="20" t="s">
        <v>55</v>
      </c>
      <c r="B31" s="11" t="s">
        <v>56</v>
      </c>
      <c r="C31" s="10" t="s">
        <v>33</v>
      </c>
      <c r="D31" s="15">
        <f>D30</f>
        <v>2.68610189</v>
      </c>
      <c r="E31" s="15">
        <f>E30</f>
        <v>3.2333521716056857</v>
      </c>
      <c r="F31" s="15">
        <f>F30</f>
        <v>3.7904208055485653</v>
      </c>
    </row>
    <row r="32" spans="1:6" s="3" customFormat="1" ht="40.5" customHeight="1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54" customHeight="1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40.5" customHeight="1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40.5" customHeight="1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40.5" customHeight="1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40.5" customHeight="1">
      <c r="A37" s="20" t="s">
        <v>65</v>
      </c>
      <c r="B37" s="11" t="s">
        <v>66</v>
      </c>
      <c r="C37" s="10"/>
      <c r="D37" s="23">
        <f>('[3]Мет'!$X$248+'[3]Мет'!$X$249)/1000</f>
        <v>0.015772543941000004</v>
      </c>
      <c r="E37" s="23">
        <f>'[1]Метеоритное'!$G$35/1000</f>
        <v>0.01602</v>
      </c>
      <c r="F37" s="23">
        <f>'[1]Метеоритное'!$H$35/1000</f>
        <v>0.027587742519999996</v>
      </c>
    </row>
    <row r="38" spans="1:6" s="3" customFormat="1" ht="40.5" customHeight="1">
      <c r="A38" s="20" t="s">
        <v>67</v>
      </c>
      <c r="B38" s="11" t="s">
        <v>56</v>
      </c>
      <c r="C38" s="10" t="s">
        <v>33</v>
      </c>
      <c r="D38" s="23">
        <f>D37</f>
        <v>0.015772543941000004</v>
      </c>
      <c r="E38" s="23">
        <f>E37</f>
        <v>0.01602</v>
      </c>
      <c r="F38" s="23">
        <f>F37</f>
        <v>0.027587742519999996</v>
      </c>
    </row>
    <row r="39" spans="1:6" s="3" customFormat="1" ht="40.5" customHeight="1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54" customHeight="1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54" customHeight="1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40.5" customHeight="1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40.5" customHeight="1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54" customHeight="1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27" customHeight="1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54" customHeight="1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84" customHeight="1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2" t="s">
        <v>21</v>
      </c>
      <c r="D48" s="17"/>
      <c r="E48" s="17"/>
      <c r="F48" s="17"/>
    </row>
    <row r="50" spans="1:6" ht="31.5" customHeight="1">
      <c r="A50" s="24" t="s">
        <v>81</v>
      </c>
      <c r="B50" s="25"/>
      <c r="C50" s="25"/>
      <c r="D50" s="25"/>
      <c r="E50" s="25"/>
      <c r="F50" s="25"/>
    </row>
    <row r="51" spans="1:6" ht="31.5" customHeight="1">
      <c r="A51" s="24" t="s">
        <v>80</v>
      </c>
      <c r="B51" s="25"/>
      <c r="C51" s="25"/>
      <c r="D51" s="25"/>
      <c r="E51" s="25"/>
      <c r="F51" s="25"/>
    </row>
    <row r="52" ht="3" customHeight="1"/>
  </sheetData>
  <sheetProtection/>
  <mergeCells count="3">
    <mergeCell ref="A5:F5"/>
    <mergeCell ref="A50:F50"/>
    <mergeCell ref="A51:F51"/>
  </mergeCells>
  <printOptions/>
  <pageMargins left="0.17" right="0.17" top="0.17" bottom="0.3937007874015748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5" man="1"/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Гирфанутдинова Александра Эдуардовна</cp:lastModifiedBy>
  <cp:lastPrinted>2016-05-06T07:43:10Z</cp:lastPrinted>
  <dcterms:created xsi:type="dcterms:W3CDTF">2014-08-15T10:06:32Z</dcterms:created>
  <dcterms:modified xsi:type="dcterms:W3CDTF">2016-10-31T23:56:51Z</dcterms:modified>
  <cp:category/>
  <cp:version/>
  <cp:contentType/>
  <cp:contentStatus/>
</cp:coreProperties>
</file>